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MULAÇÃO DE SALÁRI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<sst xmlns="http://schemas.openxmlformats.org/spreadsheetml/2006/main" count="60" uniqueCount="54">
  <si>
    <t xml:space="preserve">Custo de contratação</t>
  </si>
  <si>
    <t xml:space="preserve">TABELA INSS – 2026</t>
  </si>
  <si>
    <t xml:space="preserve">TABELA IRRF – 2026</t>
  </si>
  <si>
    <t xml:space="preserve">INFORMAÇÕES:</t>
  </si>
  <si>
    <t xml:space="preserve">De</t>
  </si>
  <si>
    <t xml:space="preserve">Até</t>
  </si>
  <si>
    <t xml:space="preserve">Alíquota</t>
  </si>
  <si>
    <t xml:space="preserve"> Deduzir</t>
  </si>
  <si>
    <t xml:space="preserve">Deduzir</t>
  </si>
  <si>
    <t xml:space="preserve">Salário contratual</t>
  </si>
  <si>
    <t xml:space="preserve">Adicional Art. 62.</t>
  </si>
  <si>
    <t xml:space="preserve">Comissão</t>
  </si>
  <si>
    <t xml:space="preserve">DSR</t>
  </si>
  <si>
    <t xml:space="preserve">% de INSS Empregador</t>
  </si>
  <si>
    <t xml:space="preserve">A partir de </t>
  </si>
  <si>
    <t xml:space="preserve">Acima de</t>
  </si>
  <si>
    <t xml:space="preserve">% de FGTS</t>
  </si>
  <si>
    <t xml:space="preserve">Possui dependentes menores de 21 anos?</t>
  </si>
  <si>
    <t xml:space="preserve">CALCULO CUSTO DO SALÁRIO:</t>
  </si>
  <si>
    <t xml:space="preserve">Salário</t>
  </si>
  <si>
    <t xml:space="preserve">Dependente</t>
  </si>
  <si>
    <t xml:space="preserve">Valor</t>
  </si>
  <si>
    <t xml:space="preserve">Desconto simplificado</t>
  </si>
  <si>
    <t xml:space="preserve">INSS s/ salário</t>
  </si>
  <si>
    <t xml:space="preserve">FGTS s/ salário</t>
  </si>
  <si>
    <t xml:space="preserve">REFLEXOS ENCARGOS 13º:</t>
  </si>
  <si>
    <t xml:space="preserve">13º salário 1/12</t>
  </si>
  <si>
    <t xml:space="preserve">INSS s/ 13º</t>
  </si>
  <si>
    <t xml:space="preserve">FGTS s/ 13º</t>
  </si>
  <si>
    <t xml:space="preserve">REFLEXOS ENCARGOS FÉRIAS:</t>
  </si>
  <si>
    <t xml:space="preserve">Férias 1/12 </t>
  </si>
  <si>
    <t xml:space="preserve">1/3 Constitucional</t>
  </si>
  <si>
    <t xml:space="preserve">INSS s/ férias</t>
  </si>
  <si>
    <t xml:space="preserve">FGTS s/ férias</t>
  </si>
  <si>
    <t xml:space="preserve">Multa de 40% FGTS</t>
  </si>
  <si>
    <t xml:space="preserve">Subtotal Custos Fixos</t>
  </si>
  <si>
    <t xml:space="preserve">Vale Transporte</t>
  </si>
  <si>
    <t xml:space="preserve">Seguro de vida</t>
  </si>
  <si>
    <t xml:space="preserve">Vale Alimentação</t>
  </si>
  <si>
    <t xml:space="preserve">Assiduidade</t>
  </si>
  <si>
    <t xml:space="preserve">Fundo de Formação</t>
  </si>
  <si>
    <t xml:space="preserve">Subtotal Custos Variáveis</t>
  </si>
  <si>
    <t xml:space="preserve">Custo total Empresa</t>
  </si>
  <si>
    <t xml:space="preserve">Valor Líquido Empregado (a)</t>
  </si>
  <si>
    <t xml:space="preserve">Salário Bruto</t>
  </si>
  <si>
    <t xml:space="preserve">Base INSS</t>
  </si>
  <si>
    <t xml:space="preserve">Alíquota INSS</t>
  </si>
  <si>
    <t xml:space="preserve">Desconto INSS</t>
  </si>
  <si>
    <t xml:space="preserve">Dedução Dependente</t>
  </si>
  <si>
    <t xml:space="preserve">Base IRRF</t>
  </si>
  <si>
    <t xml:space="preserve">Alíquota IRRF</t>
  </si>
  <si>
    <t xml:space="preserve">Desconto IRRF</t>
  </si>
  <si>
    <t xml:space="preserve">Desconto Sindicato</t>
  </si>
  <si>
    <t xml:space="preserve">Líquido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</si>
</sst>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R$-416]\ #,##0.00;[RED]\-[$R$-416]\ #,##0.00"/>
    <numFmt numFmtId="166" formatCode="0.00%"/>
    <numFmt numFmtId="167" formatCode="#,##0.00"/>
    <numFmt numFmtId="168" formatCode="0.0000%"/>
    <numFmt numFmtId="169" formatCode="0"/>
    <numFmt numFmtId="170" formatCode="0.00"/>
    <numFmt numFmtId="171" formatCode="General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9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9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EB887"/>
        <bgColor rgb="FFD2B48C"/>
      </patternFill>
    </fill>
    <fill>
      <patternFill patternType="solid">
        <fgColor rgb="FFAFEEEE"/>
        <bgColor rgb="FFCCFFFF"/>
      </patternFill>
    </fill>
    <fill>
      <patternFill patternType="solid">
        <fgColor rgb="FFFFDAB9"/>
        <bgColor rgb="FFFFFFCC"/>
      </patternFill>
    </fill>
    <fill>
      <patternFill patternType="solid">
        <fgColor rgb="FFD2B48C"/>
        <bgColor rgb="FFDEB88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0" fontId="1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B48C"/>
      <rgbColor rgb="FF808080"/>
      <rgbColor rgb="FF9999FF"/>
      <rgbColor rgb="FF993366"/>
      <rgbColor rgb="FFFFFFCC"/>
      <rgbColor rgb="FFAFEE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DEB887"/>
      <rgbColor rgb="FFCC99FF"/>
      <rgbColor rgb="FFFFDAB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8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F29" activeCellId="0" sqref="F29"/>
    </sheetView>
  </sheetViews>
  <sheetFormatPr defaultColWidth="11.60546875" defaultRowHeight="12.8" zeroHeight="false" outlineLevelRow="0" outlineLevelCol="0"/>
  <cols>
    <col collapsed="false" customWidth="true" hidden="false" outlineLevel="0" max="1" min="1" style="1" width="32.8"/>
    <col collapsed="false" customWidth="true" hidden="false" outlineLevel="0" max="2" min="2" style="1" width="33.13"/>
    <col collapsed="false" customWidth="true" hidden="false" outlineLevel="0" max="3" min="3" style="1" width="3.64"/>
    <col collapsed="false" customWidth="true" hidden="false" outlineLevel="0" max="4" min="4" style="2" width="10.51"/>
    <col collapsed="false" customWidth="true" hidden="false" outlineLevel="0" max="5" min="5" style="2" width="28.62"/>
    <col collapsed="false" customWidth="true" hidden="false" outlineLevel="0" max="6" min="6" style="2" width="11.5"/>
    <col collapsed="false" customWidth="true" hidden="false" outlineLevel="0" max="7" min="7" style="2" width="16.45"/>
    <col collapsed="false" customWidth="true" hidden="false" outlineLevel="0" max="8" min="8" style="2" width="2.12"/>
    <col collapsed="false" customWidth="true" hidden="false" outlineLevel="0" max="10" min="9" style="2" width="10.51"/>
    <col collapsed="false" customWidth="true" hidden="false" outlineLevel="0" max="11" min="11" style="2" width="8.21"/>
    <col collapsed="false" customWidth="true" hidden="false" outlineLevel="0" max="12" min="12" style="2" width="9.13"/>
    <col collapsed="false" customWidth="true" hidden="false" outlineLevel="0" max="257" min="13" style="1" width="11.5"/>
  </cols>
  <sheetData>
    <row r="1" customFormat="false" ht="12.8" hidden="false" customHeight="false" outlineLevel="0" collapsed="false">
      <c r="A1" s="3" t="s">
        <v>0</v>
      </c>
      <c r="B1" s="3"/>
      <c r="C1" s="4"/>
    </row>
    <row r="2" customFormat="false" ht="13.2" hidden="false" customHeight="true" outlineLevel="0" collapsed="false">
      <c r="A2" s="5"/>
      <c r="B2" s="5"/>
      <c r="C2" s="4"/>
      <c r="D2" s="6" t="s">
        <v>1</v>
      </c>
      <c r="E2" s="6"/>
      <c r="F2" s="6"/>
      <c r="G2" s="6"/>
      <c r="H2" s="7"/>
      <c r="I2" s="6" t="s">
        <v>2</v>
      </c>
      <c r="J2" s="6"/>
      <c r="K2" s="6"/>
      <c r="L2" s="6"/>
    </row>
    <row r="3" customFormat="false" ht="16.95" hidden="false" customHeight="true" outlineLevel="0" collapsed="false">
      <c r="A3" s="8" t="s">
        <v>3</v>
      </c>
      <c r="B3" s="8"/>
      <c r="C3" s="4"/>
      <c r="D3" s="9" t="s">
        <v>4</v>
      </c>
      <c r="E3" s="9" t="s">
        <v>5</v>
      </c>
      <c r="F3" s="9" t="s">
        <v>6</v>
      </c>
      <c r="G3" s="10" t="s">
        <v>7</v>
      </c>
      <c r="H3" s="11"/>
      <c r="I3" s="9" t="s">
        <v>4</v>
      </c>
      <c r="J3" s="9" t="s">
        <v>5</v>
      </c>
      <c r="K3" s="9" t="s">
        <v>6</v>
      </c>
      <c r="L3" s="10" t="s">
        <v>8</v>
      </c>
    </row>
    <row r="4" customFormat="false" ht="12.85" hidden="false" customHeight="true" outlineLevel="0" collapsed="false">
      <c r="A4" s="12" t="s">
        <v>9</v>
      </c>
      <c r="B4" s="13" t="n">
        <v>8500</v>
      </c>
      <c r="C4" s="4"/>
      <c r="D4" s="14" t="n">
        <v>0</v>
      </c>
      <c r="E4" s="14" t="n">
        <v>1621</v>
      </c>
      <c r="F4" s="15" t="n">
        <v>0.075</v>
      </c>
      <c r="G4" s="14" t="n">
        <v>0</v>
      </c>
      <c r="H4" s="7"/>
      <c r="I4" s="14" t="n">
        <v>0</v>
      </c>
      <c r="J4" s="14" t="n">
        <v>2428.8</v>
      </c>
      <c r="K4" s="15" t="n">
        <v>0</v>
      </c>
      <c r="L4" s="14" t="n">
        <v>0</v>
      </c>
    </row>
    <row r="5" customFormat="false" ht="12.85" hidden="false" customHeight="true" outlineLevel="0" collapsed="false">
      <c r="A5" s="12" t="s">
        <v>10</v>
      </c>
      <c r="B5" s="16" t="n">
        <v>0</v>
      </c>
      <c r="C5" s="4"/>
      <c r="D5" s="14" t="n">
        <v>1621.01</v>
      </c>
      <c r="E5" s="14" t="n">
        <v>2902.84</v>
      </c>
      <c r="F5" s="15" t="n">
        <v>0.09</v>
      </c>
      <c r="G5" s="14" t="n">
        <v>24.32</v>
      </c>
      <c r="H5" s="7"/>
      <c r="I5" s="14" t="n">
        <v>2428.81</v>
      </c>
      <c r="J5" s="14" t="n">
        <v>2826.65</v>
      </c>
      <c r="K5" s="15" t="n">
        <v>0.075</v>
      </c>
      <c r="L5" s="14" t="n">
        <v>182.16</v>
      </c>
    </row>
    <row r="6" customFormat="false" ht="12.85" hidden="false" customHeight="true" outlineLevel="0" collapsed="false">
      <c r="A6" s="12" t="s">
        <v>11</v>
      </c>
      <c r="B6" s="16" t="n">
        <v>0</v>
      </c>
      <c r="C6" s="4"/>
      <c r="D6" s="14" t="n">
        <v>2902.85</v>
      </c>
      <c r="E6" s="14" t="n">
        <v>4354.27</v>
      </c>
      <c r="F6" s="15" t="n">
        <v>0.12</v>
      </c>
      <c r="G6" s="14" t="n">
        <v>111.4</v>
      </c>
      <c r="H6" s="7"/>
      <c r="I6" s="14" t="n">
        <v>2826.66</v>
      </c>
      <c r="J6" s="14" t="n">
        <v>3751.05</v>
      </c>
      <c r="K6" s="15" t="n">
        <v>0.15</v>
      </c>
      <c r="L6" s="14" t="n">
        <v>394.16</v>
      </c>
    </row>
    <row r="7" customFormat="false" ht="12.85" hidden="false" customHeight="true" outlineLevel="0" collapsed="false">
      <c r="A7" s="12" t="s">
        <v>12</v>
      </c>
      <c r="B7" s="16" t="n">
        <v>0</v>
      </c>
      <c r="C7" s="4"/>
      <c r="D7" s="14" t="n">
        <v>4354.28</v>
      </c>
      <c r="E7" s="14" t="n">
        <v>8475.55</v>
      </c>
      <c r="F7" s="15" t="n">
        <v>0.14</v>
      </c>
      <c r="G7" s="14" t="n">
        <v>198.49</v>
      </c>
      <c r="H7" s="7"/>
      <c r="I7" s="14" t="n">
        <v>3751.06</v>
      </c>
      <c r="J7" s="14" t="n">
        <v>4664.68</v>
      </c>
      <c r="K7" s="15" t="n">
        <v>0.225</v>
      </c>
      <c r="L7" s="14" t="n">
        <v>675.49</v>
      </c>
    </row>
    <row r="8" customFormat="false" ht="12.85" hidden="false" customHeight="true" outlineLevel="0" collapsed="false">
      <c r="A8" s="12" t="s">
        <v>13</v>
      </c>
      <c r="B8" s="17" t="n">
        <v>0.26</v>
      </c>
      <c r="C8" s="4"/>
      <c r="D8" s="18" t="s">
        <v>14</v>
      </c>
      <c r="E8" s="14" t="n">
        <v>8475.55</v>
      </c>
      <c r="F8" s="19"/>
      <c r="G8" s="19" t="n">
        <v>988.09</v>
      </c>
      <c r="H8" s="7"/>
      <c r="I8" s="20" t="s">
        <v>15</v>
      </c>
      <c r="J8" s="14" t="n">
        <v>4664.68</v>
      </c>
      <c r="K8" s="15" t="n">
        <v>0.275</v>
      </c>
      <c r="L8" s="14" t="n">
        <v>908.73</v>
      </c>
    </row>
    <row r="9" customFormat="false" ht="12.85" hidden="false" customHeight="true" outlineLevel="0" collapsed="false">
      <c r="A9" s="12" t="s">
        <v>16</v>
      </c>
      <c r="B9" s="21" t="n">
        <v>0.08</v>
      </c>
      <c r="C9" s="4"/>
    </row>
    <row r="10" customFormat="false" ht="12.85" hidden="false" customHeight="true" outlineLevel="0" collapsed="false">
      <c r="A10" s="12"/>
      <c r="B10" s="22"/>
      <c r="C10" s="4"/>
      <c r="D10" s="23" t="s">
        <v>17</v>
      </c>
      <c r="E10" s="23"/>
      <c r="F10" s="23"/>
      <c r="G10" s="23"/>
    </row>
    <row r="11" customFormat="false" ht="12.85" hidden="false" customHeight="true" outlineLevel="0" collapsed="false">
      <c r="A11" s="8" t="s">
        <v>18</v>
      </c>
      <c r="B11" s="8"/>
      <c r="C11" s="4"/>
      <c r="D11" s="23"/>
      <c r="E11" s="23"/>
      <c r="F11" s="24" t="n">
        <v>0</v>
      </c>
      <c r="G11" s="25"/>
    </row>
    <row r="12" customFormat="false" ht="12.85" hidden="false" customHeight="true" outlineLevel="0" collapsed="false">
      <c r="A12" s="26" t="s">
        <v>19</v>
      </c>
      <c r="B12" s="27" t="n">
        <f aca="false">B4</f>
        <v>8500</v>
      </c>
      <c r="C12" s="4"/>
      <c r="I12" s="6" t="s">
        <v>2</v>
      </c>
      <c r="J12" s="6"/>
      <c r="K12" s="6"/>
      <c r="L12" s="6"/>
    </row>
    <row r="13" customFormat="false" ht="12.85" hidden="false" customHeight="true" outlineLevel="0" collapsed="false">
      <c r="A13" s="26" t="s">
        <v>10</v>
      </c>
      <c r="B13" s="27" t="n">
        <v>0</v>
      </c>
      <c r="C13" s="4"/>
      <c r="E13" s="28" t="s">
        <v>20</v>
      </c>
      <c r="F13" s="28" t="s">
        <v>21</v>
      </c>
      <c r="I13" s="29" t="s">
        <v>22</v>
      </c>
      <c r="J13" s="29"/>
      <c r="K13" s="29"/>
      <c r="L13" s="30" t="n">
        <v>607.2</v>
      </c>
    </row>
    <row r="14" customFormat="false" ht="12.85" hidden="false" customHeight="true" outlineLevel="0" collapsed="false">
      <c r="A14" s="26" t="str">
        <f aca="false">A6</f>
        <v>Comissão</v>
      </c>
      <c r="B14" s="27" t="n">
        <f aca="false">B6</f>
        <v>0</v>
      </c>
      <c r="C14" s="4"/>
      <c r="E14" s="31" t="n">
        <v>1</v>
      </c>
      <c r="F14" s="31" t="n">
        <v>189.59</v>
      </c>
    </row>
    <row r="15" customFormat="false" ht="12.85" hidden="false" customHeight="true" outlineLevel="0" collapsed="false">
      <c r="A15" s="26" t="str">
        <f aca="false">A7</f>
        <v>DSR</v>
      </c>
      <c r="B15" s="27" t="n">
        <f aca="false">B7</f>
        <v>0</v>
      </c>
      <c r="C15" s="4"/>
      <c r="E15" s="31" t="n">
        <v>2</v>
      </c>
      <c r="F15" s="31" t="n">
        <v>379.18</v>
      </c>
    </row>
    <row r="16" customFormat="false" ht="12.85" hidden="false" customHeight="true" outlineLevel="0" collapsed="false">
      <c r="A16" s="26" t="s">
        <v>23</v>
      </c>
      <c r="B16" s="27" t="n">
        <f aca="false">(B12+B13+B14+B15)*B8</f>
        <v>2210</v>
      </c>
      <c r="C16" s="4"/>
      <c r="E16" s="31" t="n">
        <v>3</v>
      </c>
      <c r="F16" s="31" t="n">
        <v>568.77</v>
      </c>
    </row>
    <row r="17" customFormat="false" ht="12.85" hidden="false" customHeight="true" outlineLevel="0" collapsed="false">
      <c r="A17" s="26" t="s">
        <v>24</v>
      </c>
      <c r="B17" s="27" t="n">
        <f aca="false">(B12+B13+B14+B15)*B9</f>
        <v>680</v>
      </c>
      <c r="C17" s="4"/>
      <c r="E17" s="31" t="n">
        <v>4</v>
      </c>
      <c r="F17" s="31" t="n">
        <v>758.36</v>
      </c>
    </row>
    <row r="18" customFormat="false" ht="12.85" hidden="false" customHeight="true" outlineLevel="0" collapsed="false">
      <c r="A18" s="26"/>
      <c r="B18" s="27"/>
      <c r="C18" s="4"/>
    </row>
    <row r="19" customFormat="false" ht="12.85" hidden="false" customHeight="true" outlineLevel="0" collapsed="false">
      <c r="A19" s="8" t="s">
        <v>25</v>
      </c>
      <c r="B19" s="8"/>
      <c r="C19" s="4"/>
    </row>
    <row r="20" customFormat="false" ht="12.85" hidden="false" customHeight="true" outlineLevel="0" collapsed="false">
      <c r="A20" s="26" t="s">
        <v>26</v>
      </c>
      <c r="B20" s="27" t="n">
        <f aca="false">(B12+B13+B14+B15)/12</f>
        <v>708.333333333333</v>
      </c>
      <c r="C20" s="32"/>
      <c r="D20" s="32"/>
      <c r="E20" s="32"/>
      <c r="F20" s="32"/>
      <c r="G20" s="32"/>
    </row>
    <row r="21" customFormat="false" ht="12.85" hidden="false" customHeight="true" outlineLevel="0" collapsed="false">
      <c r="A21" s="26" t="s">
        <v>27</v>
      </c>
      <c r="B21" s="27" t="n">
        <f aca="false">B20*B8</f>
        <v>184.166666666667</v>
      </c>
      <c r="C21" s="4"/>
    </row>
    <row r="22" customFormat="false" ht="12.85" hidden="false" customHeight="true" outlineLevel="0" collapsed="false">
      <c r="A22" s="26" t="s">
        <v>28</v>
      </c>
      <c r="B22" s="27" t="n">
        <f aca="false">B20*B9</f>
        <v>56.6666666666667</v>
      </c>
      <c r="C22" s="4"/>
      <c r="E22" s="33"/>
      <c r="F22" s="34"/>
      <c r="G22" s="33"/>
    </row>
    <row r="23" customFormat="false" ht="12.85" hidden="false" customHeight="true" outlineLevel="0" collapsed="false">
      <c r="A23" s="26"/>
      <c r="B23" s="27"/>
      <c r="C23" s="4"/>
      <c r="E23" s="33"/>
      <c r="F23" s="34"/>
      <c r="G23" s="33"/>
    </row>
    <row r="24" customFormat="false" ht="12.85" hidden="false" customHeight="true" outlineLevel="0" collapsed="false">
      <c r="A24" s="8" t="s">
        <v>29</v>
      </c>
      <c r="B24" s="8"/>
      <c r="C24" s="4"/>
      <c r="E24" s="32"/>
    </row>
    <row r="25" customFormat="false" ht="12.85" hidden="false" customHeight="true" outlineLevel="0" collapsed="false">
      <c r="A25" s="26" t="s">
        <v>30</v>
      </c>
      <c r="B25" s="27" t="n">
        <f aca="false">SUM(B12:B15)/12</f>
        <v>708.333333333333</v>
      </c>
      <c r="C25" s="4"/>
      <c r="E25" s="32"/>
    </row>
    <row r="26" customFormat="false" ht="12.85" hidden="false" customHeight="true" outlineLevel="0" collapsed="false">
      <c r="A26" s="26" t="s">
        <v>31</v>
      </c>
      <c r="B26" s="27" t="n">
        <f aca="false">B25/3</f>
        <v>236.111111111111</v>
      </c>
      <c r="C26" s="4"/>
    </row>
    <row r="27" customFormat="false" ht="12.85" hidden="false" customHeight="true" outlineLevel="0" collapsed="false">
      <c r="A27" s="26" t="s">
        <v>32</v>
      </c>
      <c r="B27" s="27" t="n">
        <f aca="false">(B25+B26)*B8</f>
        <v>245.555555555555</v>
      </c>
      <c r="C27" s="4"/>
    </row>
    <row r="28" customFormat="false" ht="12.85" hidden="false" customHeight="true" outlineLevel="0" collapsed="false">
      <c r="A28" s="26" t="s">
        <v>33</v>
      </c>
      <c r="B28" s="27" t="n">
        <f aca="false">(B25+B26)*B9</f>
        <v>75.5555555555556</v>
      </c>
      <c r="C28" s="4"/>
      <c r="E28" s="32"/>
      <c r="F28" s="32"/>
      <c r="G28" s="32"/>
    </row>
    <row r="29" customFormat="false" ht="12.85" hidden="false" customHeight="true" outlineLevel="0" collapsed="false">
      <c r="A29" s="26" t="s">
        <v>34</v>
      </c>
      <c r="B29" s="27" t="n">
        <f aca="false">SUM(B17+B28+B22)*0.4</f>
        <v>324.888888888889</v>
      </c>
      <c r="C29" s="4"/>
      <c r="E29" s="32"/>
      <c r="F29" s="32"/>
      <c r="G29" s="32"/>
    </row>
    <row r="30" customFormat="false" ht="12.85" hidden="false" customHeight="true" outlineLevel="0" collapsed="false">
      <c r="A30" s="26"/>
      <c r="B30" s="35"/>
      <c r="C30" s="4"/>
    </row>
    <row r="31" customFormat="false" ht="12.85" hidden="false" customHeight="true" outlineLevel="0" collapsed="false">
      <c r="A31" s="36" t="s">
        <v>35</v>
      </c>
      <c r="B31" s="13" t="n">
        <f aca="false">SUM(B12:B29)</f>
        <v>13929.6111111111</v>
      </c>
      <c r="C31" s="4"/>
    </row>
    <row r="32" customFormat="false" ht="12.85" hidden="false" customHeight="true" outlineLevel="0" collapsed="false">
      <c r="A32" s="37" t="s">
        <v>36</v>
      </c>
      <c r="B32" s="38" t="n">
        <v>0</v>
      </c>
      <c r="C32" s="4"/>
    </row>
    <row r="33" customFormat="false" ht="12.85" hidden="false" customHeight="true" outlineLevel="0" collapsed="false">
      <c r="A33" s="37" t="s">
        <v>37</v>
      </c>
      <c r="B33" s="38" t="n">
        <v>0</v>
      </c>
      <c r="C33" s="4"/>
      <c r="D33" s="39"/>
    </row>
    <row r="34" customFormat="false" ht="12.85" hidden="false" customHeight="true" outlineLevel="0" collapsed="false">
      <c r="A34" s="37" t="s">
        <v>38</v>
      </c>
      <c r="B34" s="38" t="n">
        <v>0</v>
      </c>
      <c r="C34" s="4"/>
      <c r="D34" s="39"/>
      <c r="E34" s="32"/>
      <c r="F34" s="32"/>
    </row>
    <row r="35" customFormat="false" ht="12.85" hidden="false" customHeight="true" outlineLevel="0" collapsed="false">
      <c r="A35" s="37" t="s">
        <v>39</v>
      </c>
      <c r="B35" s="38" t="n">
        <v>0</v>
      </c>
      <c r="C35" s="4"/>
      <c r="D35" s="39"/>
      <c r="E35" s="32"/>
      <c r="F35" s="32"/>
    </row>
    <row r="36" customFormat="false" ht="12.85" hidden="false" customHeight="true" outlineLevel="0" collapsed="false">
      <c r="A36" s="37" t="s">
        <v>40</v>
      </c>
      <c r="B36" s="38" t="n">
        <v>0</v>
      </c>
      <c r="C36" s="4"/>
      <c r="D36" s="39"/>
      <c r="E36" s="32"/>
      <c r="F36" s="32"/>
    </row>
    <row r="37" customFormat="false" ht="12.85" hidden="false" customHeight="true" outlineLevel="0" collapsed="false">
      <c r="A37" s="36" t="s">
        <v>41</v>
      </c>
      <c r="B37" s="13" t="n">
        <f aca="false">SUM(B32:B36)</f>
        <v>0</v>
      </c>
      <c r="C37" s="4"/>
      <c r="D37" s="39"/>
      <c r="E37" s="32"/>
      <c r="F37" s="32"/>
    </row>
    <row r="38" customFormat="false" ht="12.85" hidden="false" customHeight="true" outlineLevel="0" collapsed="false">
      <c r="A38" s="26"/>
      <c r="B38" s="27"/>
      <c r="C38" s="4"/>
    </row>
    <row r="39" customFormat="false" ht="22.35" hidden="false" customHeight="true" outlineLevel="0" collapsed="false">
      <c r="A39" s="40" t="s">
        <v>42</v>
      </c>
      <c r="B39" s="41" t="n">
        <f aca="false">B31+B37</f>
        <v>13929.6111111111</v>
      </c>
      <c r="C39" s="4"/>
    </row>
    <row r="40" customFormat="false" ht="12.85" hidden="false" customHeight="true" outlineLevel="0" collapsed="false">
      <c r="A40" s="42"/>
      <c r="B40" s="42"/>
      <c r="C40" s="4"/>
      <c r="D40" s="39"/>
      <c r="E40" s="39"/>
    </row>
    <row r="41" customFormat="false" ht="12.85" hidden="false" customHeight="true" outlineLevel="0" collapsed="false">
      <c r="A41" s="42"/>
      <c r="B41" s="42"/>
      <c r="C41" s="4"/>
    </row>
    <row r="42" customFormat="false" ht="12.85" hidden="false" customHeight="true" outlineLevel="0" collapsed="false">
      <c r="A42" s="5" t="s">
        <v>43</v>
      </c>
      <c r="B42" s="5"/>
      <c r="C42" s="43"/>
    </row>
    <row r="43" customFormat="false" ht="12.85" hidden="false" customHeight="true" outlineLevel="0" collapsed="false">
      <c r="A43" s="44" t="s">
        <v>44</v>
      </c>
      <c r="B43" s="45" t="n">
        <f aca="false">B4</f>
        <v>8500</v>
      </c>
      <c r="C43" s="46"/>
      <c r="G43" s="32"/>
    </row>
    <row r="44" customFormat="false" ht="12.8" hidden="false" customHeight="false" outlineLevel="0" collapsed="false">
      <c r="A44" s="44" t="s">
        <v>10</v>
      </c>
      <c r="B44" s="45" t="n">
        <f aca="false">B5</f>
        <v>0</v>
      </c>
      <c r="C44" s="47"/>
      <c r="G44" s="32"/>
    </row>
    <row r="45" customFormat="false" ht="12.8" hidden="false" customHeight="false" outlineLevel="0" collapsed="false">
      <c r="A45" s="44" t="str">
        <f aca="false">A6</f>
        <v>Comissão</v>
      </c>
      <c r="B45" s="45" t="n">
        <f aca="false">B6</f>
        <v>0</v>
      </c>
      <c r="C45" s="46"/>
      <c r="F45" s="48"/>
      <c r="G45" s="32"/>
    </row>
    <row r="46" customFormat="false" ht="12.85" hidden="false" customHeight="true" outlineLevel="0" collapsed="false">
      <c r="A46" s="26" t="str">
        <f aca="false">A7</f>
        <v>DSR</v>
      </c>
      <c r="B46" s="45" t="n">
        <f aca="false">B15</f>
        <v>0</v>
      </c>
      <c r="C46" s="46"/>
      <c r="F46" s="48"/>
      <c r="G46" s="32"/>
    </row>
    <row r="47" customFormat="false" ht="12.85" hidden="false" customHeight="true" outlineLevel="0" collapsed="false">
      <c r="A47" s="49" t="s">
        <v>45</v>
      </c>
      <c r="B47" s="45" t="n">
        <f aca="false">SUM(B43:B46)</f>
        <v>8500</v>
      </c>
      <c r="C47" s="46"/>
    </row>
    <row r="48" customFormat="false" ht="12.85" hidden="false" customHeight="true" outlineLevel="0" collapsed="false">
      <c r="A48" s="50" t="s">
        <v>46</v>
      </c>
      <c r="B48" s="51" t="n">
        <f aca="false">IF(B47&lt;=E4,F4,IF(B47&lt;=E5,F5,IF(B47&lt;=E6,F6,IF(B47&lt;=E7,F7))))</f>
        <v>0</v>
      </c>
      <c r="C48" s="46"/>
    </row>
    <row r="49" customFormat="false" ht="12.85" hidden="false" customHeight="true" outlineLevel="0" collapsed="false">
      <c r="A49" s="49" t="s">
        <v>47</v>
      </c>
      <c r="B49" s="52" t="n">
        <f aca="false">(B47*B48)-IF(B47&lt;=E4,G4,IF(B47&lt;=E5,G5,IF(B47&lt;=E6,G6,IF(B47&lt;=E7,G7,G8*-1))))</f>
        <v>988.09</v>
      </c>
      <c r="C49" s="46"/>
    </row>
    <row r="50" customFormat="false" ht="12.85" hidden="false" customHeight="true" outlineLevel="0" collapsed="false">
      <c r="A50" s="37" t="s">
        <v>48</v>
      </c>
      <c r="B50" s="53" t="n">
        <f aca="false">IF(F11=0,0,(VLOOKUP(F11,E14:F17,2,0)))</f>
        <v>0</v>
      </c>
      <c r="C50" s="46"/>
    </row>
    <row r="51" customFormat="false" ht="12.85" hidden="false" customHeight="true" outlineLevel="0" collapsed="false">
      <c r="A51" s="37" t="s">
        <v>49</v>
      </c>
      <c r="B51" s="45" t="n">
        <f aca="false">(IF(B49&lt;L13,B47-L13,IF(B49&gt;L13,B47-B49)))</f>
        <v>7511.91</v>
      </c>
      <c r="C51" s="46"/>
    </row>
    <row r="52" customFormat="false" ht="12.85" hidden="false" customHeight="true" outlineLevel="0" collapsed="false">
      <c r="A52" s="50" t="s">
        <v>50</v>
      </c>
      <c r="B52" s="51" t="n">
        <f aca="false">IF(B51&lt;=J4,K4,IF(B51&lt;=J5,K5,IF(B51&lt;=J6,K6,IF(B51&lt;=J7,K7,K8))))</f>
        <v>0.275</v>
      </c>
      <c r="C52" s="46"/>
    </row>
    <row r="53" customFormat="false" ht="12.85" hidden="false" customHeight="true" outlineLevel="0" collapsed="false">
      <c r="A53" s="50" t="s">
        <v>51</v>
      </c>
      <c r="B53" s="52" t="n">
        <f aca="false">IF(((B51*B52)-IF(B51&lt;=$J$4,$L$4,IF(B51&lt;=$J$5,$L$5,IF(B51&lt;=$J$6,$L$6,IF(B51&lt;=$J$7,$L$7,$L$8)))))&gt;10,((B51*B52)-IF(B51&lt;=$J$4,$L$4,IF(B51&lt;=$J$5,$L$5,IF(B51&lt;=$J$6,$L$6,IF(B51&lt;=$J$7,$L$7,$L$8))))),0)</f>
        <v>1157.04525</v>
      </c>
      <c r="C53" s="46"/>
    </row>
    <row r="54" customFormat="false" ht="12.85" hidden="false" customHeight="true" outlineLevel="0" collapsed="false">
      <c r="A54" s="50" t="s">
        <v>52</v>
      </c>
      <c r="B54" s="52" t="n">
        <v>0</v>
      </c>
    </row>
    <row r="55" customFormat="false" ht="12.85" hidden="false" customHeight="true" outlineLevel="0" collapsed="false">
      <c r="A55" s="5" t="s">
        <v>53</v>
      </c>
      <c r="B55" s="54" t="n">
        <f aca="false">B43+B44+B45+B46-B49-B53-B54</f>
        <v>6354.86475</v>
      </c>
    </row>
    <row r="56" customFormat="false" ht="12.85" hidden="false" customHeight="true" outlineLevel="0" collapsed="false">
      <c r="G56" s="48"/>
    </row>
    <row r="65" customFormat="false" ht="12.8" hidden="false" customHeight="false" outlineLevel="0" collapsed="false">
      <c r="C65" s="32"/>
    </row>
    <row r="66" customFormat="false" ht="12.8" hidden="false" customHeight="false" outlineLevel="0" collapsed="false">
      <c r="C66" s="32"/>
    </row>
    <row r="67" customFormat="false" ht="12.8" hidden="false" customHeight="false" outlineLevel="0" collapsed="false">
      <c r="C67" s="32"/>
    </row>
    <row r="68" customFormat="false" ht="12.8" hidden="false" customHeight="false" outlineLevel="0" collapsed="false">
      <c r="C68" s="32"/>
    </row>
  </sheetData>
  <mergeCells count="16">
    <mergeCell ref="A1:B1"/>
    <mergeCell ref="A2:B2"/>
    <mergeCell ref="D2:G2"/>
    <mergeCell ref="I2:L2"/>
    <mergeCell ref="A3:B3"/>
    <mergeCell ref="D10:G10"/>
    <mergeCell ref="A11:B11"/>
    <mergeCell ref="D11:E11"/>
    <mergeCell ref="I12:L12"/>
    <mergeCell ref="I13:K13"/>
    <mergeCell ref="A19:B19"/>
    <mergeCell ref="A24:B24"/>
    <mergeCell ref="D33:D37"/>
    <mergeCell ref="A40:B41"/>
    <mergeCell ref="D40:E40"/>
    <mergeCell ref="A42:B42"/>
  </mergeCells>
  <printOptions headings="false" gridLines="false" gridLinesSet="true" horizontalCentered="false" verticalCentered="false"/>
  <pageMargins left="0.779166666666667" right="0.7875" top="1.05277777777778" bottom="1.05277777777778" header="0.7875" footer="0.7875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colBreaks count="2" manualBreakCount="2">
    <brk id="2" man="true" max="65535" min="0"/>
    <brk id="8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889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2024-09-04T15:19:09Z</dcterms:created>
  <dc:creator/>
  <dc:description/>
  <dc:language>pt-BR</dc:language>
  <cp:lastModifiedBy/>
  <cp:lastPrinted>2026-08-10T08:16:04Z</cp:lastPrinted>
  <dcterms:modified xsi:type="dcterms:W3CDTF">2026-08-10T08:16:37Z</dcterms:modified>
  <cp:revision>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